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18315" windowHeight="7605" activeTab="0"/>
  </bookViews>
  <sheets>
    <sheet name="建築物調計算 AXF" sheetId="1" r:id="rId1"/>
  </sheets>
  <definedNames/>
  <calcPr calcId="145621"/>
</workbook>
</file>

<file path=xl/sharedStrings.xml><?xml version="1.0" encoding="utf-8"?>
<sst xmlns="http://schemas.openxmlformats.org/spreadsheetml/2006/main" count="72" uniqueCount="72">
  <si>
    <r>
      <t>開標日期：9</t>
    </r>
    <r>
      <rPr>
        <sz val="12"/>
        <rFont val="新細明體"/>
        <family val="1"/>
      </rPr>
      <t>9.10.26</t>
    </r>
  </si>
  <si>
    <t>完工日期：</t>
  </si>
  <si>
    <r>
      <t>第一次追加減日期</t>
    </r>
    <r>
      <rPr>
        <sz val="12"/>
        <rFont val="新細明體"/>
        <family val="1"/>
      </rPr>
      <t xml:space="preserve"> ：                            第二次追加減日期：</t>
    </r>
  </si>
  <si>
    <r>
      <t xml:space="preserve">發包金額 ： </t>
    </r>
    <r>
      <rPr>
        <sz val="12"/>
        <rFont val="新細明體"/>
        <family val="1"/>
      </rPr>
      <t>295,360,000</t>
    </r>
    <r>
      <rPr>
        <sz val="12"/>
        <rFont val="新細明體"/>
        <family val="1"/>
      </rPr>
      <t xml:space="preserve">  元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第一次追加減金額：元      第二次追加減金額：                    元   結算金額：                    元</t>
    </r>
  </si>
  <si>
    <t>請款期別</t>
  </si>
  <si>
    <t>估驗月份</t>
  </si>
  <si>
    <t>直接工程費                             A</t>
  </si>
  <si>
    <t>估驗月指數                                         B</t>
  </si>
  <si>
    <t>基準月指數                                      C</t>
  </si>
  <si>
    <r>
      <t>漲跌幅度</t>
    </r>
    <r>
      <rPr>
        <sz val="10"/>
        <rFont val="Times New Roman"/>
        <family val="1"/>
      </rPr>
      <t xml:space="preserve">                                                                      B/C-1                           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取至小數四位</t>
    </r>
    <r>
      <rPr>
        <sz val="8"/>
        <rFont val="Times New Roman"/>
        <family val="1"/>
      </rPr>
      <t>)</t>
    </r>
  </si>
  <si>
    <t>當期指數增減率(超過2.5%部分)   X</t>
  </si>
  <si>
    <t>物調款含營業稅              F</t>
  </si>
  <si>
    <t>增減物調款                                              A*X*F</t>
  </si>
  <si>
    <t>第01期</t>
  </si>
  <si>
    <r>
      <t>1</t>
    </r>
    <r>
      <rPr>
        <sz val="12"/>
        <rFont val="新細明體"/>
        <family val="1"/>
      </rPr>
      <t>00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月</t>
    </r>
  </si>
  <si>
    <t>第02期</t>
  </si>
  <si>
    <r>
      <t>1</t>
    </r>
    <r>
      <rPr>
        <sz val="12"/>
        <rFont val="新細明體"/>
        <family val="1"/>
      </rPr>
      <t>00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月</t>
    </r>
  </si>
  <si>
    <t>1795216係第一次變更新增地錨請款，不計物調</t>
  </si>
  <si>
    <t>第03期</t>
  </si>
  <si>
    <r>
      <t>1</t>
    </r>
    <r>
      <rPr>
        <sz val="12"/>
        <rFont val="新細明體"/>
        <family val="1"/>
      </rPr>
      <t>00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8月</t>
    </r>
  </si>
  <si>
    <t>第04期</t>
  </si>
  <si>
    <r>
      <t>1</t>
    </r>
    <r>
      <rPr>
        <sz val="12"/>
        <rFont val="新細明體"/>
        <family val="1"/>
      </rPr>
      <t>00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9月</t>
    </r>
  </si>
  <si>
    <t>第05期</t>
  </si>
  <si>
    <r>
      <t>1</t>
    </r>
    <r>
      <rPr>
        <sz val="12"/>
        <rFont val="新細明體"/>
        <family val="1"/>
      </rPr>
      <t>00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10月</t>
    </r>
  </si>
  <si>
    <t>第06期</t>
  </si>
  <si>
    <r>
      <t>1</t>
    </r>
    <r>
      <rPr>
        <sz val="12"/>
        <rFont val="新細明體"/>
        <family val="1"/>
      </rPr>
      <t>00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11月</t>
    </r>
  </si>
  <si>
    <t>第07期</t>
  </si>
  <si>
    <r>
      <t>1</t>
    </r>
    <r>
      <rPr>
        <sz val="12"/>
        <rFont val="新細明體"/>
        <family val="1"/>
      </rPr>
      <t>00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12月</t>
    </r>
  </si>
  <si>
    <t>第08期</t>
  </si>
  <si>
    <r>
      <t>1</t>
    </r>
    <r>
      <rPr>
        <sz val="12"/>
        <rFont val="新細明體"/>
        <family val="1"/>
      </rPr>
      <t>01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1月</t>
    </r>
  </si>
  <si>
    <t>第09期</t>
  </si>
  <si>
    <r>
      <t>1</t>
    </r>
    <r>
      <rPr>
        <sz val="12"/>
        <rFont val="新細明體"/>
        <family val="1"/>
      </rPr>
      <t>01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2月</t>
    </r>
  </si>
  <si>
    <t>第10期</t>
  </si>
  <si>
    <r>
      <t>1</t>
    </r>
    <r>
      <rPr>
        <sz val="12"/>
        <rFont val="新細明體"/>
        <family val="1"/>
      </rPr>
      <t>01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3月</t>
    </r>
  </si>
  <si>
    <t>第11期</t>
  </si>
  <si>
    <r>
      <t>1</t>
    </r>
    <r>
      <rPr>
        <sz val="12"/>
        <rFont val="新細明體"/>
        <family val="1"/>
      </rPr>
      <t>01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4月</t>
    </r>
  </si>
  <si>
    <t>第12期</t>
  </si>
  <si>
    <r>
      <t>1</t>
    </r>
    <r>
      <rPr>
        <sz val="12"/>
        <rFont val="新細明體"/>
        <family val="1"/>
      </rPr>
      <t>01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5月</t>
    </r>
  </si>
  <si>
    <t>第13期</t>
  </si>
  <si>
    <r>
      <t>1</t>
    </r>
    <r>
      <rPr>
        <sz val="12"/>
        <rFont val="新細明體"/>
        <family val="1"/>
      </rPr>
      <t>01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6月</t>
    </r>
  </si>
  <si>
    <t>第14期</t>
  </si>
  <si>
    <r>
      <t>1</t>
    </r>
    <r>
      <rPr>
        <sz val="12"/>
        <rFont val="新細明體"/>
        <family val="1"/>
      </rPr>
      <t>01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7月</t>
    </r>
  </si>
  <si>
    <t>第15期</t>
  </si>
  <si>
    <r>
      <t>1</t>
    </r>
    <r>
      <rPr>
        <sz val="12"/>
        <rFont val="新細明體"/>
        <family val="1"/>
      </rPr>
      <t>01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8月</t>
    </r>
  </si>
  <si>
    <t>第16期</t>
  </si>
  <si>
    <r>
      <t>1</t>
    </r>
    <r>
      <rPr>
        <sz val="12"/>
        <rFont val="新細明體"/>
        <family val="1"/>
      </rPr>
      <t>01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9月</t>
    </r>
  </si>
  <si>
    <t>小計</t>
  </si>
  <si>
    <t>第一次申請</t>
  </si>
  <si>
    <t>第17期</t>
  </si>
  <si>
    <r>
      <t>1</t>
    </r>
    <r>
      <rPr>
        <sz val="12"/>
        <rFont val="新細明體"/>
        <family val="1"/>
      </rPr>
      <t>01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10月</t>
    </r>
  </si>
  <si>
    <t>第18期</t>
  </si>
  <si>
    <r>
      <t>1</t>
    </r>
    <r>
      <rPr>
        <sz val="12"/>
        <rFont val="新細明體"/>
        <family val="1"/>
      </rPr>
      <t>01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11月</t>
    </r>
  </si>
  <si>
    <t>第19期</t>
  </si>
  <si>
    <r>
      <t>1</t>
    </r>
    <r>
      <rPr>
        <sz val="12"/>
        <rFont val="新細明體"/>
        <family val="1"/>
      </rPr>
      <t>01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12月</t>
    </r>
  </si>
  <si>
    <t>第20期</t>
  </si>
  <si>
    <r>
      <t>1</t>
    </r>
    <r>
      <rPr>
        <sz val="12"/>
        <rFont val="新細明體"/>
        <family val="1"/>
      </rPr>
      <t>02年1月</t>
    </r>
  </si>
  <si>
    <t>第21期</t>
  </si>
  <si>
    <r>
      <t>1</t>
    </r>
    <r>
      <rPr>
        <sz val="12"/>
        <rFont val="新細明體"/>
        <family val="1"/>
      </rPr>
      <t>02年2月</t>
    </r>
  </si>
  <si>
    <t>第22期</t>
  </si>
  <si>
    <r>
      <t>1</t>
    </r>
    <r>
      <rPr>
        <sz val="12"/>
        <rFont val="新細明體"/>
        <family val="1"/>
      </rPr>
      <t>02年3月</t>
    </r>
  </si>
  <si>
    <t>第23期</t>
  </si>
  <si>
    <r>
      <t>1</t>
    </r>
    <r>
      <rPr>
        <sz val="12"/>
        <rFont val="新細明體"/>
        <family val="1"/>
      </rPr>
      <t>02年4月</t>
    </r>
  </si>
  <si>
    <t>第24期</t>
  </si>
  <si>
    <r>
      <t>1</t>
    </r>
    <r>
      <rPr>
        <sz val="12"/>
        <rFont val="新細明體"/>
        <family val="1"/>
      </rPr>
      <t>02年5月</t>
    </r>
  </si>
  <si>
    <t>第25期</t>
  </si>
  <si>
    <r>
      <t>1</t>
    </r>
    <r>
      <rPr>
        <sz val="12"/>
        <rFont val="新細明體"/>
        <family val="1"/>
      </rPr>
      <t>02年6月</t>
    </r>
  </si>
  <si>
    <r>
      <t>1</t>
    </r>
    <r>
      <rPr>
        <sz val="12"/>
        <rFont val="新細明體"/>
        <family val="1"/>
      </rPr>
      <t>02年7月</t>
    </r>
  </si>
  <si>
    <t>第二次申請</t>
  </si>
  <si>
    <t>第26期</t>
  </si>
  <si>
    <r>
      <t>1</t>
    </r>
    <r>
      <rPr>
        <sz val="12"/>
        <rFont val="新細明體"/>
        <family val="1"/>
      </rPr>
      <t>02年8月</t>
    </r>
  </si>
  <si>
    <t>總計</t>
  </si>
  <si>
    <r>
      <t xml:space="preserve">國立中興大學○工程    
</t>
    </r>
    <r>
      <rPr>
        <sz val="16"/>
        <color indexed="61"/>
        <rFont val="新細明體"/>
        <family val="1"/>
      </rPr>
      <t>預估【物價指數逐月調整工程款統計表】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</si>
</sst>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76" formatCode="#,##0_);[Red]\(#,##0\)"/>
  </numFmts>
  <fonts count="12">
    <font>
      <sz val="12"/>
      <name val="新細明體"/>
      <family val="1"/>
    </font>
    <font>
      <sz val="10"/>
      <name val="Arial"/>
      <family val="2"/>
    </font>
    <font>
      <sz val="16"/>
      <name val="新細明體"/>
      <family val="1"/>
    </font>
    <font>
      <sz val="16"/>
      <color indexed="61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11"/>
      <name val="新細明體"/>
      <family val="1"/>
    </font>
    <font>
      <sz val="6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176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0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76" fontId="0" fillId="0" borderId="1" xfId="0" applyNumberForma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0" fontId="0" fillId="0" borderId="1" xfId="0" applyNumberFormat="1" applyFill="1" applyBorder="1" applyAlignment="1">
      <alignment vertical="center"/>
    </xf>
    <xf numFmtId="41" fontId="0" fillId="0" borderId="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11" fillId="2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43" fontId="0" fillId="0" borderId="0" xfId="0" applyNumberFormat="1" applyFill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4" xfId="0" applyBorder="1" applyAlignment="1">
      <alignment horizontal="center"/>
    </xf>
    <xf numFmtId="176" fontId="0" fillId="0" borderId="4" xfId="0" applyNumberForma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0" fontId="0" fillId="0" borderId="4" xfId="0" applyNumberFormat="1" applyFill="1" applyBorder="1" applyAlignment="1">
      <alignment vertical="center"/>
    </xf>
    <xf numFmtId="41" fontId="0" fillId="0" borderId="4" xfId="0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0" fontId="10" fillId="0" borderId="4" xfId="0" applyFont="1" applyFill="1" applyBorder="1" applyAlignment="1">
      <alignment horizontal="center"/>
    </xf>
    <xf numFmtId="176" fontId="0" fillId="0" borderId="0" xfId="0" applyNumberFormat="1" applyFill="1" applyAlignment="1">
      <alignment vertical="center"/>
    </xf>
    <xf numFmtId="10" fontId="0" fillId="0" borderId="0" xfId="0" applyNumberFormat="1" applyFill="1" applyAlignment="1">
      <alignment vertical="center"/>
    </xf>
    <xf numFmtId="41" fontId="0" fillId="2" borderId="0" xfId="0" applyNumberFormat="1" applyFill="1" applyAlignment="1">
      <alignment vertical="center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10" fillId="0" borderId="6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 topLeftCell="A1">
      <selection activeCell="M7" sqref="M7"/>
    </sheetView>
  </sheetViews>
  <sheetFormatPr defaultColWidth="9.00390625" defaultRowHeight="16.5"/>
  <cols>
    <col min="1" max="1" width="9.50390625" style="18" customWidth="1"/>
    <col min="2" max="2" width="10.75390625" style="18" customWidth="1"/>
    <col min="3" max="3" width="12.625" style="30" customWidth="1"/>
    <col min="4" max="4" width="11.25390625" style="18" customWidth="1"/>
    <col min="5" max="5" width="10.75390625" style="18" customWidth="1"/>
    <col min="6" max="8" width="12.625" style="31" customWidth="1"/>
    <col min="9" max="9" width="15.625" style="18" customWidth="1"/>
    <col min="10" max="10" width="16.50390625" style="18" customWidth="1"/>
    <col min="11" max="16384" width="9.00390625" style="18" customWidth="1"/>
  </cols>
  <sheetData>
    <row r="1" spans="1:9" s="1" customFormat="1" ht="60" customHeight="1">
      <c r="A1" s="33" t="s">
        <v>71</v>
      </c>
      <c r="B1" s="34"/>
      <c r="C1" s="34"/>
      <c r="D1" s="34"/>
      <c r="E1" s="34"/>
      <c r="F1" s="34"/>
      <c r="G1" s="34"/>
      <c r="H1" s="34"/>
      <c r="I1" s="35"/>
    </row>
    <row r="2" spans="1:9" s="3" customFormat="1" ht="16.5">
      <c r="A2" s="36" t="s">
        <v>0</v>
      </c>
      <c r="B2" s="36"/>
      <c r="C2" s="2"/>
      <c r="D2" s="36" t="s">
        <v>1</v>
      </c>
      <c r="E2" s="36"/>
      <c r="F2" s="36" t="s">
        <v>2</v>
      </c>
      <c r="G2" s="36"/>
      <c r="H2" s="36"/>
      <c r="I2" s="36"/>
    </row>
    <row r="3" spans="1:9" s="3" customFormat="1" ht="16.5">
      <c r="A3" s="37" t="s">
        <v>3</v>
      </c>
      <c r="B3" s="37"/>
      <c r="C3" s="37"/>
      <c r="D3" s="37"/>
      <c r="E3" s="37"/>
      <c r="F3" s="37"/>
      <c r="G3" s="37"/>
      <c r="H3" s="37"/>
      <c r="I3" s="37"/>
    </row>
    <row r="4" spans="1:9" s="7" customFormat="1" ht="10.5" customHeight="1" thickBot="1">
      <c r="A4" s="4"/>
      <c r="B4" s="4"/>
      <c r="C4" s="5"/>
      <c r="D4" s="4"/>
      <c r="E4" s="4"/>
      <c r="F4" s="6"/>
      <c r="G4" s="6"/>
      <c r="H4" s="6"/>
      <c r="I4" s="4"/>
    </row>
    <row r="5" spans="1:9" s="11" customFormat="1" ht="41.25" customHeight="1" thickBot="1">
      <c r="A5" s="8" t="s">
        <v>4</v>
      </c>
      <c r="B5" s="8" t="s">
        <v>5</v>
      </c>
      <c r="C5" s="9" t="s">
        <v>6</v>
      </c>
      <c r="D5" s="8" t="s">
        <v>7</v>
      </c>
      <c r="E5" s="8" t="s">
        <v>8</v>
      </c>
      <c r="F5" s="10" t="s">
        <v>9</v>
      </c>
      <c r="G5" s="10" t="s">
        <v>10</v>
      </c>
      <c r="H5" s="10" t="s">
        <v>11</v>
      </c>
      <c r="I5" s="8" t="s">
        <v>12</v>
      </c>
    </row>
    <row r="6" spans="1:9" ht="16.5">
      <c r="A6" s="12" t="s">
        <v>13</v>
      </c>
      <c r="B6" s="13" t="s">
        <v>14</v>
      </c>
      <c r="C6" s="14">
        <v>2965220</v>
      </c>
      <c r="D6" s="15">
        <v>120.91</v>
      </c>
      <c r="E6" s="15">
        <v>116.72</v>
      </c>
      <c r="F6" s="16">
        <f aca="true" t="shared" si="0" ref="F6:F34">ROUND(D6/E6-1,4)</f>
        <v>0.0359</v>
      </c>
      <c r="G6" s="16">
        <f>F6-2.5%</f>
        <v>0.0109</v>
      </c>
      <c r="H6" s="16">
        <f>105%</f>
        <v>1.05</v>
      </c>
      <c r="I6" s="17">
        <f>C6*G6*H6</f>
        <v>33936.9429</v>
      </c>
    </row>
    <row r="7" spans="1:10" ht="16.5">
      <c r="A7" s="12" t="s">
        <v>15</v>
      </c>
      <c r="B7" s="13" t="s">
        <v>16</v>
      </c>
      <c r="C7" s="14">
        <f>(4960889-1795216-514942)</f>
        <v>2650731</v>
      </c>
      <c r="D7" s="15">
        <v>120.86</v>
      </c>
      <c r="E7" s="15">
        <v>116.72</v>
      </c>
      <c r="F7" s="16">
        <f t="shared" si="0"/>
        <v>0.0355</v>
      </c>
      <c r="G7" s="16">
        <f aca="true" t="shared" si="1" ref="G7:G34">F7-2.5%</f>
        <v>0.010499999999999995</v>
      </c>
      <c r="H7" s="16">
        <f>105%</f>
        <v>1.05</v>
      </c>
      <c r="I7" s="17">
        <f aca="true" t="shared" si="2" ref="I7:I21">C7*G7*H7</f>
        <v>29224.30927499999</v>
      </c>
      <c r="J7" s="19" t="s">
        <v>17</v>
      </c>
    </row>
    <row r="8" spans="1:9" ht="16.5">
      <c r="A8" s="12" t="s">
        <v>18</v>
      </c>
      <c r="B8" s="13" t="s">
        <v>19</v>
      </c>
      <c r="C8" s="14">
        <v>10970972</v>
      </c>
      <c r="D8" s="15">
        <v>121.15</v>
      </c>
      <c r="E8" s="15">
        <v>116.72</v>
      </c>
      <c r="F8" s="16">
        <f t="shared" si="0"/>
        <v>0.038</v>
      </c>
      <c r="G8" s="16">
        <f t="shared" si="1"/>
        <v>0.012999999999999998</v>
      </c>
      <c r="H8" s="16">
        <f>105%</f>
        <v>1.05</v>
      </c>
      <c r="I8" s="17">
        <f t="shared" si="2"/>
        <v>149753.76779999997</v>
      </c>
    </row>
    <row r="9" spans="1:9" ht="16.5">
      <c r="A9" s="12" t="s">
        <v>20</v>
      </c>
      <c r="B9" s="13" t="s">
        <v>21</v>
      </c>
      <c r="C9" s="14">
        <v>5312107</v>
      </c>
      <c r="D9" s="15">
        <v>121.38</v>
      </c>
      <c r="E9" s="15">
        <v>116.72</v>
      </c>
      <c r="F9" s="16">
        <f t="shared" si="0"/>
        <v>0.0399</v>
      </c>
      <c r="G9" s="16">
        <f t="shared" si="1"/>
        <v>0.014899999999999997</v>
      </c>
      <c r="H9" s="16">
        <f>105%</f>
        <v>1.05</v>
      </c>
      <c r="I9" s="17">
        <v>83107</v>
      </c>
    </row>
    <row r="10" spans="1:9" ht="16.5">
      <c r="A10" s="12" t="s">
        <v>22</v>
      </c>
      <c r="B10" s="13" t="s">
        <v>23</v>
      </c>
      <c r="C10" s="14">
        <v>9932680</v>
      </c>
      <c r="D10" s="15">
        <v>121.51</v>
      </c>
      <c r="E10" s="15">
        <v>116.72</v>
      </c>
      <c r="F10" s="16">
        <f t="shared" si="0"/>
        <v>0.041</v>
      </c>
      <c r="G10" s="16">
        <f t="shared" si="1"/>
        <v>0.016</v>
      </c>
      <c r="H10" s="16">
        <f>105%</f>
        <v>1.05</v>
      </c>
      <c r="I10" s="17">
        <f t="shared" si="2"/>
        <v>166869.024</v>
      </c>
    </row>
    <row r="11" spans="1:9" ht="16.5">
      <c r="A11" s="12" t="s">
        <v>24</v>
      </c>
      <c r="B11" s="13" t="s">
        <v>25</v>
      </c>
      <c r="C11" s="14">
        <v>8536922</v>
      </c>
      <c r="D11" s="15">
        <v>120.71</v>
      </c>
      <c r="E11" s="15">
        <v>116.72</v>
      </c>
      <c r="F11" s="16">
        <f t="shared" si="0"/>
        <v>0.0342</v>
      </c>
      <c r="G11" s="16">
        <f t="shared" si="1"/>
        <v>0.0092</v>
      </c>
      <c r="H11" s="16">
        <f>105%</f>
        <v>1.05</v>
      </c>
      <c r="I11" s="17">
        <f t="shared" si="2"/>
        <v>82466.66652000001</v>
      </c>
    </row>
    <row r="12" spans="1:9" ht="16.5">
      <c r="A12" s="12" t="s">
        <v>26</v>
      </c>
      <c r="B12" s="13" t="s">
        <v>27</v>
      </c>
      <c r="C12" s="14">
        <v>8290536</v>
      </c>
      <c r="D12" s="15">
        <v>121.04</v>
      </c>
      <c r="E12" s="15">
        <v>116.72</v>
      </c>
      <c r="F12" s="16">
        <f t="shared" si="0"/>
        <v>0.037</v>
      </c>
      <c r="G12" s="16">
        <f t="shared" si="1"/>
        <v>0.011999999999999997</v>
      </c>
      <c r="H12" s="16">
        <f>105%</f>
        <v>1.05</v>
      </c>
      <c r="I12" s="17">
        <v>104460</v>
      </c>
    </row>
    <row r="13" spans="1:9" ht="16.5">
      <c r="A13" s="12" t="s">
        <v>28</v>
      </c>
      <c r="B13" s="13" t="s">
        <v>29</v>
      </c>
      <c r="C13" s="14">
        <v>8270078</v>
      </c>
      <c r="D13" s="15">
        <v>121.35</v>
      </c>
      <c r="E13" s="15">
        <v>116.72</v>
      </c>
      <c r="F13" s="16">
        <f t="shared" si="0"/>
        <v>0.0397</v>
      </c>
      <c r="G13" s="16">
        <f t="shared" si="1"/>
        <v>0.014699999999999998</v>
      </c>
      <c r="H13" s="16">
        <f>105%</f>
        <v>1.05</v>
      </c>
      <c r="I13" s="17">
        <v>127648</v>
      </c>
    </row>
    <row r="14" spans="1:9" ht="16.5">
      <c r="A14" s="12" t="s">
        <v>30</v>
      </c>
      <c r="B14" s="13" t="s">
        <v>31</v>
      </c>
      <c r="C14" s="14">
        <v>12024056</v>
      </c>
      <c r="D14" s="15">
        <v>121.57</v>
      </c>
      <c r="E14" s="15">
        <v>116.72</v>
      </c>
      <c r="F14" s="16">
        <f t="shared" si="0"/>
        <v>0.0416</v>
      </c>
      <c r="G14" s="16">
        <f t="shared" si="1"/>
        <v>0.016599999999999997</v>
      </c>
      <c r="H14" s="16">
        <f>105%</f>
        <v>1.05</v>
      </c>
      <c r="I14" s="17">
        <v>209578</v>
      </c>
    </row>
    <row r="15" spans="1:9" ht="16.5">
      <c r="A15" s="12" t="s">
        <v>32</v>
      </c>
      <c r="B15" s="13" t="s">
        <v>33</v>
      </c>
      <c r="C15" s="14">
        <v>16194730</v>
      </c>
      <c r="D15" s="15">
        <v>121.95</v>
      </c>
      <c r="E15" s="15">
        <v>116.72</v>
      </c>
      <c r="F15" s="16">
        <f t="shared" si="0"/>
        <v>0.0448</v>
      </c>
      <c r="G15" s="16">
        <f t="shared" si="1"/>
        <v>0.019799999999999998</v>
      </c>
      <c r="H15" s="16">
        <f>105%</f>
        <v>1.05</v>
      </c>
      <c r="I15" s="17">
        <f t="shared" si="2"/>
        <v>336688.4367</v>
      </c>
    </row>
    <row r="16" spans="1:9" ht="16.5">
      <c r="A16" s="12" t="s">
        <v>34</v>
      </c>
      <c r="B16" s="13" t="s">
        <v>35</v>
      </c>
      <c r="C16" s="14">
        <v>11348469</v>
      </c>
      <c r="D16" s="15">
        <v>123.15</v>
      </c>
      <c r="E16" s="15">
        <v>116.72</v>
      </c>
      <c r="F16" s="16">
        <f t="shared" si="0"/>
        <v>0.0551</v>
      </c>
      <c r="G16" s="16">
        <f t="shared" si="1"/>
        <v>0.030100000000000002</v>
      </c>
      <c r="H16" s="16">
        <f>105%</f>
        <v>1.05</v>
      </c>
      <c r="I16" s="17">
        <f t="shared" si="2"/>
        <v>358668.36274500005</v>
      </c>
    </row>
    <row r="17" spans="1:9" ht="16.5">
      <c r="A17" s="12" t="s">
        <v>36</v>
      </c>
      <c r="B17" s="13" t="s">
        <v>37</v>
      </c>
      <c r="C17" s="14">
        <v>9040152</v>
      </c>
      <c r="D17" s="15">
        <v>123.52</v>
      </c>
      <c r="E17" s="15">
        <v>116.72</v>
      </c>
      <c r="F17" s="16">
        <f t="shared" si="0"/>
        <v>0.0583</v>
      </c>
      <c r="G17" s="16">
        <f t="shared" si="1"/>
        <v>0.033299999999999996</v>
      </c>
      <c r="H17" s="16">
        <f>105%</f>
        <v>1.05</v>
      </c>
      <c r="I17" s="17">
        <v>316088</v>
      </c>
    </row>
    <row r="18" spans="1:9" ht="16.5">
      <c r="A18" s="12" t="s">
        <v>38</v>
      </c>
      <c r="B18" s="13" t="s">
        <v>39</v>
      </c>
      <c r="C18" s="14">
        <v>12236428</v>
      </c>
      <c r="D18" s="15">
        <v>122.75</v>
      </c>
      <c r="E18" s="15">
        <v>116.72</v>
      </c>
      <c r="F18" s="16">
        <f t="shared" si="0"/>
        <v>0.0517</v>
      </c>
      <c r="G18" s="16">
        <f t="shared" si="1"/>
        <v>0.0267</v>
      </c>
      <c r="H18" s="16">
        <f>105%</f>
        <v>1.05</v>
      </c>
      <c r="I18" s="17">
        <f t="shared" si="2"/>
        <v>343048.25898000004</v>
      </c>
    </row>
    <row r="19" spans="1:9" ht="16.5">
      <c r="A19" s="12" t="s">
        <v>40</v>
      </c>
      <c r="B19" s="13" t="s">
        <v>41</v>
      </c>
      <c r="C19" s="14">
        <v>10462266</v>
      </c>
      <c r="D19" s="15">
        <v>122.07</v>
      </c>
      <c r="E19" s="15">
        <v>116.72</v>
      </c>
      <c r="F19" s="16">
        <f t="shared" si="0"/>
        <v>0.0458</v>
      </c>
      <c r="G19" s="16">
        <f t="shared" si="1"/>
        <v>0.0208</v>
      </c>
      <c r="H19" s="16">
        <f>105%</f>
        <v>1.05</v>
      </c>
      <c r="I19" s="17">
        <v>228495</v>
      </c>
    </row>
    <row r="20" spans="1:9" ht="16.5">
      <c r="A20" s="12" t="s">
        <v>42</v>
      </c>
      <c r="B20" s="13" t="s">
        <v>43</v>
      </c>
      <c r="C20" s="14">
        <v>7275976</v>
      </c>
      <c r="D20" s="15">
        <v>121.87</v>
      </c>
      <c r="E20" s="15">
        <v>116.72</v>
      </c>
      <c r="F20" s="16">
        <f t="shared" si="0"/>
        <v>0.0441</v>
      </c>
      <c r="G20" s="16">
        <f t="shared" si="1"/>
        <v>0.0191</v>
      </c>
      <c r="H20" s="16">
        <f>105%</f>
        <v>1.05</v>
      </c>
      <c r="I20" s="17">
        <v>145919</v>
      </c>
    </row>
    <row r="21" spans="1:9" ht="16.5">
      <c r="A21" s="12" t="s">
        <v>44</v>
      </c>
      <c r="B21" s="13" t="s">
        <v>45</v>
      </c>
      <c r="C21" s="14">
        <v>5529299</v>
      </c>
      <c r="D21" s="15">
        <v>120.98</v>
      </c>
      <c r="E21" s="15">
        <v>116.72</v>
      </c>
      <c r="F21" s="16">
        <f t="shared" si="0"/>
        <v>0.0365</v>
      </c>
      <c r="G21" s="16">
        <f t="shared" si="1"/>
        <v>0.011499999999999996</v>
      </c>
      <c r="H21" s="16">
        <f>105%</f>
        <v>1.05</v>
      </c>
      <c r="I21" s="17">
        <f t="shared" si="2"/>
        <v>66766.28542499998</v>
      </c>
    </row>
    <row r="22" spans="1:10" ht="16.5">
      <c r="A22" s="12"/>
      <c r="B22" s="13" t="s">
        <v>46</v>
      </c>
      <c r="C22" s="14">
        <f>SUM(C6:C21)</f>
        <v>141040622</v>
      </c>
      <c r="D22" s="15"/>
      <c r="E22" s="15"/>
      <c r="F22" s="16"/>
      <c r="G22" s="16"/>
      <c r="H22" s="16" t="s">
        <v>47</v>
      </c>
      <c r="I22" s="17">
        <v>2782716</v>
      </c>
      <c r="J22" s="20"/>
    </row>
    <row r="23" spans="1:9" ht="16.5">
      <c r="A23" s="12" t="s">
        <v>48</v>
      </c>
      <c r="B23" s="13" t="s">
        <v>49</v>
      </c>
      <c r="C23" s="14">
        <v>6069462</v>
      </c>
      <c r="D23" s="15">
        <v>120.28</v>
      </c>
      <c r="E23" s="15">
        <v>116.72</v>
      </c>
      <c r="F23" s="16">
        <f t="shared" si="0"/>
        <v>0.0305</v>
      </c>
      <c r="G23" s="16">
        <f t="shared" si="1"/>
        <v>0.005499999999999998</v>
      </c>
      <c r="H23" s="16">
        <f>105%</f>
        <v>1.05</v>
      </c>
      <c r="I23" s="17">
        <f aca="true" t="shared" si="3" ref="I23:I31">C23*G23*H23</f>
        <v>35051.14304999999</v>
      </c>
    </row>
    <row r="24" spans="1:9" ht="16.5">
      <c r="A24" s="12" t="s">
        <v>50</v>
      </c>
      <c r="B24" s="13" t="s">
        <v>51</v>
      </c>
      <c r="C24" s="14">
        <v>6464679</v>
      </c>
      <c r="D24" s="15">
        <v>120.7</v>
      </c>
      <c r="E24" s="15">
        <v>116.72</v>
      </c>
      <c r="F24" s="16">
        <f t="shared" si="0"/>
        <v>0.0341</v>
      </c>
      <c r="G24" s="16">
        <f t="shared" si="1"/>
        <v>0.009099999999999997</v>
      </c>
      <c r="H24" s="16">
        <f>105%</f>
        <v>1.05</v>
      </c>
      <c r="I24" s="17">
        <f t="shared" si="3"/>
        <v>61770.00784499998</v>
      </c>
    </row>
    <row r="25" spans="1:9" ht="16.5">
      <c r="A25" s="12" t="s">
        <v>52</v>
      </c>
      <c r="B25" s="13" t="s">
        <v>53</v>
      </c>
      <c r="C25" s="14">
        <f>(25228549-12999008-2617985)</f>
        <v>9611556</v>
      </c>
      <c r="D25" s="15">
        <v>120.85</v>
      </c>
      <c r="E25" s="15">
        <v>116.72</v>
      </c>
      <c r="F25" s="16">
        <f t="shared" si="0"/>
        <v>0.0354</v>
      </c>
      <c r="G25" s="16">
        <f t="shared" si="1"/>
        <v>0.0104</v>
      </c>
      <c r="H25" s="16">
        <f>105%</f>
        <v>1.05</v>
      </c>
      <c r="I25" s="17">
        <f t="shared" si="3"/>
        <v>104958.19152</v>
      </c>
    </row>
    <row r="26" spans="1:10" ht="16.5">
      <c r="A26" s="12" t="s">
        <v>54</v>
      </c>
      <c r="B26" s="13" t="s">
        <v>55</v>
      </c>
      <c r="C26" s="14">
        <f>(19862097-931941-2061103)</f>
        <v>16869053</v>
      </c>
      <c r="D26" s="15">
        <v>100.59</v>
      </c>
      <c r="E26" s="15">
        <v>96.67</v>
      </c>
      <c r="F26" s="16">
        <f t="shared" si="0"/>
        <v>0.0406</v>
      </c>
      <c r="G26" s="16">
        <f t="shared" si="1"/>
        <v>0.015599999999999996</v>
      </c>
      <c r="H26" s="16">
        <f>105%</f>
        <v>1.05</v>
      </c>
      <c r="I26" s="17">
        <v>276314</v>
      </c>
      <c r="J26" s="21"/>
    </row>
    <row r="27" spans="1:9" ht="16.5">
      <c r="A27" s="12" t="s">
        <v>56</v>
      </c>
      <c r="B27" s="13" t="s">
        <v>57</v>
      </c>
      <c r="C27" s="14">
        <f>11900810-56977-1234954</f>
        <v>10608879</v>
      </c>
      <c r="D27" s="15">
        <v>100.85</v>
      </c>
      <c r="E27" s="15">
        <v>96.67</v>
      </c>
      <c r="F27" s="16">
        <f t="shared" si="0"/>
        <v>0.0432</v>
      </c>
      <c r="G27" s="16">
        <f t="shared" si="1"/>
        <v>0.0182</v>
      </c>
      <c r="H27" s="16">
        <f>105%</f>
        <v>1.05</v>
      </c>
      <c r="I27" s="17">
        <f t="shared" si="3"/>
        <v>202735.67769000004</v>
      </c>
    </row>
    <row r="28" spans="1:9" ht="16.5">
      <c r="A28" s="12" t="s">
        <v>58</v>
      </c>
      <c r="B28" s="13" t="s">
        <v>59</v>
      </c>
      <c r="C28" s="14">
        <f>18056038-1875213-1873687</f>
        <v>14307138</v>
      </c>
      <c r="D28" s="15">
        <v>101.01</v>
      </c>
      <c r="E28" s="15">
        <v>96.67</v>
      </c>
      <c r="F28" s="16">
        <f t="shared" si="0"/>
        <v>0.0449</v>
      </c>
      <c r="G28" s="16">
        <f t="shared" si="1"/>
        <v>0.0199</v>
      </c>
      <c r="H28" s="16">
        <f>105%</f>
        <v>1.05</v>
      </c>
      <c r="I28" s="17">
        <v>298947</v>
      </c>
    </row>
    <row r="29" spans="1:9" ht="16.5">
      <c r="A29" s="12" t="s">
        <v>60</v>
      </c>
      <c r="B29" s="13" t="s">
        <v>61</v>
      </c>
      <c r="C29" s="14">
        <f>26232805-174164-2722197</f>
        <v>23336444</v>
      </c>
      <c r="D29" s="15">
        <v>100.53</v>
      </c>
      <c r="E29" s="15">
        <v>96.67</v>
      </c>
      <c r="F29" s="16">
        <f t="shared" si="0"/>
        <v>0.0399</v>
      </c>
      <c r="G29" s="16">
        <f t="shared" si="1"/>
        <v>0.014899999999999997</v>
      </c>
      <c r="H29" s="16">
        <f>105%</f>
        <v>1.05</v>
      </c>
      <c r="I29" s="17">
        <v>365098</v>
      </c>
    </row>
    <row r="30" spans="1:9" ht="16.5">
      <c r="A30" s="12" t="s">
        <v>62</v>
      </c>
      <c r="B30" s="13" t="s">
        <v>63</v>
      </c>
      <c r="C30" s="14">
        <f>19297560-4200866-2002521</f>
        <v>13094173</v>
      </c>
      <c r="D30" s="15">
        <v>100.13</v>
      </c>
      <c r="E30" s="15">
        <v>96.67</v>
      </c>
      <c r="F30" s="16">
        <f t="shared" si="0"/>
        <v>0.0358</v>
      </c>
      <c r="G30" s="16">
        <f t="shared" si="1"/>
        <v>0.010799999999999997</v>
      </c>
      <c r="H30" s="16">
        <f>105%</f>
        <v>1.05</v>
      </c>
      <c r="I30" s="17">
        <v>148487</v>
      </c>
    </row>
    <row r="31" spans="1:9" ht="16.5">
      <c r="A31" s="38" t="s">
        <v>64</v>
      </c>
      <c r="B31" s="13" t="s">
        <v>65</v>
      </c>
      <c r="C31" s="14">
        <f>10065271-953797-1044479</f>
        <v>8066995</v>
      </c>
      <c r="D31" s="15">
        <v>99.87</v>
      </c>
      <c r="E31" s="15">
        <v>96.67</v>
      </c>
      <c r="F31" s="16">
        <f t="shared" si="0"/>
        <v>0.0331</v>
      </c>
      <c r="G31" s="16">
        <f t="shared" si="1"/>
        <v>0.008099999999999996</v>
      </c>
      <c r="H31" s="16">
        <v>1.05</v>
      </c>
      <c r="I31" s="17">
        <f t="shared" si="3"/>
        <v>68609.79247499997</v>
      </c>
    </row>
    <row r="32" spans="1:9" ht="16.5">
      <c r="A32" s="39"/>
      <c r="B32" s="13" t="s">
        <v>66</v>
      </c>
      <c r="C32" s="14">
        <f>8868959-1241894-1351804-920340</f>
        <v>5354921</v>
      </c>
      <c r="D32" s="22">
        <v>99.91</v>
      </c>
      <c r="E32" s="15">
        <v>96.67</v>
      </c>
      <c r="F32" s="16">
        <f t="shared" si="0"/>
        <v>0.0335</v>
      </c>
      <c r="G32" s="16">
        <f t="shared" si="1"/>
        <v>0.0085</v>
      </c>
      <c r="H32" s="16">
        <v>1.05</v>
      </c>
      <c r="I32" s="17">
        <v>47792</v>
      </c>
    </row>
    <row r="33" spans="1:10" ht="16.5">
      <c r="A33" s="23"/>
      <c r="B33" s="13"/>
      <c r="C33" s="24"/>
      <c r="D33" s="22"/>
      <c r="E33" s="25"/>
      <c r="F33" s="16"/>
      <c r="G33" s="16"/>
      <c r="H33" s="26" t="s">
        <v>67</v>
      </c>
      <c r="I33" s="27">
        <v>1609763</v>
      </c>
      <c r="J33" s="28"/>
    </row>
    <row r="34" spans="1:9" ht="16.5">
      <c r="A34" s="29" t="s">
        <v>68</v>
      </c>
      <c r="B34" s="13" t="s">
        <v>69</v>
      </c>
      <c r="C34" s="24">
        <v>2241942</v>
      </c>
      <c r="D34" s="22">
        <v>100.08</v>
      </c>
      <c r="E34" s="15">
        <v>96.67</v>
      </c>
      <c r="F34" s="16">
        <f t="shared" si="0"/>
        <v>0.0353</v>
      </c>
      <c r="G34" s="16">
        <f t="shared" si="1"/>
        <v>0.010299999999999997</v>
      </c>
      <c r="H34" s="16">
        <v>1.05</v>
      </c>
      <c r="I34" s="17">
        <f>C34*G34*H34</f>
        <v>24246.60272999999</v>
      </c>
    </row>
    <row r="35" spans="8:9" ht="16.5">
      <c r="H35" s="31" t="s">
        <v>70</v>
      </c>
      <c r="I35" s="32">
        <v>4405467</v>
      </c>
    </row>
  </sheetData>
  <mergeCells count="6">
    <mergeCell ref="A31:A32"/>
    <mergeCell ref="A1:I1"/>
    <mergeCell ref="A2:B2"/>
    <mergeCell ref="D2:E2"/>
    <mergeCell ref="F2:I2"/>
    <mergeCell ref="A3:I3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</cp:lastModifiedBy>
  <dcterms:created xsi:type="dcterms:W3CDTF">2015-12-09T08:00:13Z</dcterms:created>
  <dcterms:modified xsi:type="dcterms:W3CDTF">2015-12-20T12:25:12Z</dcterms:modified>
  <cp:category/>
  <cp:version/>
  <cp:contentType/>
  <cp:contentStatus/>
</cp:coreProperties>
</file>