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1110512\000-1工程案件執行表及管理\辦理公共工程作業基準\"/>
    </mc:Choice>
  </mc:AlternateContent>
  <xr:revisionPtr revIDLastSave="0" documentId="13_ncr:1_{13047C1B-6F7F-41F8-9555-ED759CADEF47}" xr6:coauthVersionLast="36" xr6:coauthVersionMax="36" xr10:uidLastSave="{00000000-0000-0000-0000-000000000000}"/>
  <bookViews>
    <workbookView xWindow="0" yWindow="0" windowWidth="23040" windowHeight="9000" activeTab="1" xr2:uid="{00000000-000D-0000-FFFF-FFFF00000000}"/>
  </bookViews>
  <sheets>
    <sheet name="500萬以下" sheetId="2" r:id="rId1"/>
    <sheet name="500萬以上" sheetId="1" r:id="rId2"/>
  </sheets>
  <calcPr calcId="191029"/>
</workbook>
</file>

<file path=xl/calcChain.xml><?xml version="1.0" encoding="utf-8"?>
<calcChain xmlns="http://schemas.openxmlformats.org/spreadsheetml/2006/main">
  <c r="F8" i="2" l="1"/>
  <c r="F17" i="2" l="1"/>
  <c r="F18" i="1"/>
  <c r="G17" i="2" l="1"/>
  <c r="G5" i="2"/>
  <c r="G8" i="2" l="1"/>
  <c r="F6" i="2"/>
  <c r="G6" i="2" s="1"/>
  <c r="F7" i="2"/>
  <c r="G7" i="2" s="1"/>
  <c r="F9" i="2"/>
  <c r="G9" i="2" s="1"/>
  <c r="G10" i="2" l="1"/>
  <c r="G6" i="1"/>
  <c r="F9" i="1" s="1"/>
  <c r="F14" i="2" l="1"/>
  <c r="G14" i="2" s="1"/>
  <c r="F11" i="2"/>
  <c r="G11" i="2" s="1"/>
  <c r="G12" i="2" s="1"/>
  <c r="F15" i="2" s="1"/>
  <c r="F16" i="2"/>
  <c r="G16" i="2" s="1"/>
  <c r="F10" i="1"/>
  <c r="G10" i="1" s="1"/>
  <c r="G9" i="1"/>
  <c r="F8" i="1"/>
  <c r="G8" i="1" s="1"/>
  <c r="F7" i="1"/>
  <c r="G7" i="1" s="1"/>
  <c r="G11" i="1" l="1"/>
  <c r="F15" i="1" l="1"/>
  <c r="G15" i="1" s="1"/>
  <c r="F17" i="1"/>
  <c r="G17" i="1" s="1"/>
  <c r="F12" i="1"/>
  <c r="G12" i="1" s="1"/>
  <c r="G13" i="1" s="1"/>
  <c r="F16" i="1" s="1"/>
  <c r="G15" i="2"/>
  <c r="G18" i="1"/>
  <c r="G18" i="2" l="1"/>
  <c r="G19" i="2" s="1"/>
  <c r="G16" i="1"/>
  <c r="G19" i="1" s="1"/>
  <c r="G20" i="1" s="1"/>
</calcChain>
</file>

<file path=xl/sharedStrings.xml><?xml version="1.0" encoding="utf-8"?>
<sst xmlns="http://schemas.openxmlformats.org/spreadsheetml/2006/main" count="106" uniqueCount="44">
  <si>
    <t>項次</t>
    <phoneticPr fontId="1" type="noConversion"/>
  </si>
  <si>
    <t>項目</t>
    <phoneticPr fontId="1" type="noConversion"/>
  </si>
  <si>
    <t>單位</t>
    <phoneticPr fontId="1" type="noConversion"/>
  </si>
  <si>
    <t>單價</t>
    <phoneticPr fontId="1" type="noConversion"/>
  </si>
  <si>
    <t>複價</t>
    <phoneticPr fontId="1" type="noConversion"/>
  </si>
  <si>
    <t>備註</t>
    <phoneticPr fontId="1" type="noConversion"/>
  </si>
  <si>
    <t>發包工程費</t>
    <phoneticPr fontId="1" type="noConversion"/>
  </si>
  <si>
    <t>間接工程費</t>
    <phoneticPr fontId="1" type="noConversion"/>
  </si>
  <si>
    <t>建築師設計及監造委託技術服務費</t>
    <phoneticPr fontId="1" type="noConversion"/>
  </si>
  <si>
    <t>工程管理費</t>
    <phoneticPr fontId="1" type="noConversion"/>
  </si>
  <si>
    <t>小計(B)</t>
    <phoneticPr fontId="1" type="noConversion"/>
  </si>
  <si>
    <t>數量</t>
    <phoneticPr fontId="1" type="noConversion"/>
  </si>
  <si>
    <t>式</t>
    <phoneticPr fontId="1" type="noConversion"/>
  </si>
  <si>
    <t>總計</t>
    <phoneticPr fontId="1" type="noConversion"/>
  </si>
  <si>
    <t>式</t>
    <phoneticPr fontId="1" type="noConversion"/>
  </si>
  <si>
    <t>請分項編列</t>
    <phoneticPr fontId="1" type="noConversion"/>
  </si>
  <si>
    <t>各工作項目合計(A)</t>
    <phoneticPr fontId="1" type="noConversion"/>
  </si>
  <si>
    <t>壹</t>
    <phoneticPr fontId="1" type="noConversion"/>
  </si>
  <si>
    <t>貳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</si>
  <si>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</si>
  <si>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</si>
  <si>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</si>
  <si>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</si>
  <si>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貳、合計</t>
    <phoneticPr fontId="1" type="noConversion"/>
  </si>
  <si>
    <t>室內裝修規費</t>
    <phoneticPr fontId="1" type="noConversion"/>
  </si>
  <si>
    <t>營業稅(B*5%)</t>
    <phoneticPr fontId="1" type="noConversion"/>
  </si>
  <si>
    <t>空氣污染防制費(C*0.28%)</t>
    <phoneticPr fontId="1" type="noConversion"/>
  </si>
  <si>
    <t>品質管理費用(A*2%)</t>
    <phoneticPr fontId="1" type="noConversion"/>
  </si>
  <si>
    <t>職安及環境保護費(A*3%)</t>
    <phoneticPr fontId="1" type="noConversion"/>
  </si>
  <si>
    <t>室內裝修規費</t>
    <phoneticPr fontId="1" type="noConversion"/>
  </si>
  <si>
    <t>附表一、建築物工程技術服務建造費用百分比上限參考表</t>
    <phoneticPr fontId="1" type="noConversion"/>
  </si>
  <si>
    <t>「營建工程空氣污染防制費收費費率」之其他營建工程第一級費率</t>
    <phoneticPr fontId="1" type="noConversion"/>
  </si>
  <si>
    <t>發包工程費預算級距:500萬~1000萬元</t>
    <phoneticPr fontId="1" type="noConversion"/>
  </si>
  <si>
    <t>發包工程費預算級距:500萬元以下</t>
    <phoneticPr fontId="1" type="noConversion"/>
  </si>
  <si>
    <t xml:space="preserve">中央政府各機關工程管理費支用要點 </t>
    <phoneticPr fontId="1" type="noConversion"/>
  </si>
  <si>
    <t>面積100㎡以下,臺中市「建築物室內裝修審查費用標準表」</t>
    <phoneticPr fontId="1" type="noConversion"/>
  </si>
  <si>
    <t>壹、合計(C)</t>
    <phoneticPr fontId="1" type="noConversion"/>
  </si>
  <si>
    <t>五</t>
    <phoneticPr fontId="1" type="noConversion"/>
  </si>
  <si>
    <t>六</t>
    <phoneticPr fontId="1" type="noConversion"/>
  </si>
  <si>
    <t>保險費(A*0.5%)</t>
    <phoneticPr fontId="1" type="noConversion"/>
  </si>
  <si>
    <t>廠商利潤、管理費(A*5%)</t>
    <phoneticPr fontId="1" type="noConversion"/>
  </si>
  <si>
    <t>廠商利潤、管理費(A*5%)</t>
    <phoneticPr fontId="1" type="noConversion"/>
  </si>
  <si>
    <t>廠商檢據按實核銷</t>
    <phoneticPr fontId="1" type="noConversion"/>
  </si>
  <si>
    <t>工程預算評估參考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</si>
</sst>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view="pageBreakPreview" zoomScale="110" zoomScaleNormal="100" zoomScaleSheetLayoutView="110" workbookViewId="0">
      <selection activeCell="J8" sqref="J8"/>
    </sheetView>
  </sheetViews>
  <sheetFormatPr defaultColWidth="9" defaultRowHeight="19.8" x14ac:dyDescent="0.3"/>
  <cols>
    <col min="1" max="1" width="5.44140625" style="1" customWidth="1"/>
    <col min="2" max="2" width="9" style="1"/>
    <col min="3" max="3" width="30.6640625" style="1" customWidth="1"/>
    <col min="4" max="4" width="6.21875" style="7" customWidth="1"/>
    <col min="5" max="5" width="6.44140625" style="7" customWidth="1"/>
    <col min="6" max="6" width="14.44140625" style="1" customWidth="1"/>
    <col min="7" max="7" width="15.6640625" style="1" customWidth="1"/>
    <col min="8" max="8" width="19.33203125" style="1" customWidth="1"/>
    <col min="9" max="16384" width="9" style="1"/>
  </cols>
  <sheetData>
    <row r="1" spans="2:8" x14ac:dyDescent="0.3">
      <c r="B1" s="19" t="s">
        <v>43</v>
      </c>
      <c r="C1" s="20"/>
      <c r="D1" s="20"/>
      <c r="E1" s="20"/>
      <c r="F1" s="20"/>
      <c r="G1" s="20"/>
      <c r="H1" s="20"/>
    </row>
    <row r="2" spans="2:8" ht="20.399999999999999" thickBot="1" x14ac:dyDescent="0.35">
      <c r="B2" s="19" t="s">
        <v>33</v>
      </c>
      <c r="C2" s="20"/>
      <c r="D2" s="20"/>
      <c r="E2" s="20"/>
      <c r="F2" s="20"/>
      <c r="G2" s="20"/>
      <c r="H2" s="20"/>
    </row>
    <row r="3" spans="2:8" s="7" customFormat="1" ht="27" customHeight="1" x14ac:dyDescent="0.3">
      <c r="B3" s="5" t="s">
        <v>0</v>
      </c>
      <c r="C3" s="6" t="s">
        <v>1</v>
      </c>
      <c r="D3" s="6" t="s">
        <v>2</v>
      </c>
      <c r="E3" s="6" t="s">
        <v>11</v>
      </c>
      <c r="F3" s="6" t="s">
        <v>3</v>
      </c>
      <c r="G3" s="6" t="s">
        <v>4</v>
      </c>
      <c r="H3" s="2" t="s">
        <v>5</v>
      </c>
    </row>
    <row r="4" spans="2:8" x14ac:dyDescent="0.3">
      <c r="B4" s="8" t="s">
        <v>17</v>
      </c>
      <c r="C4" s="9" t="s">
        <v>6</v>
      </c>
      <c r="D4" s="11"/>
      <c r="E4" s="11"/>
      <c r="F4" s="9"/>
      <c r="G4" s="9"/>
      <c r="H4" s="3"/>
    </row>
    <row r="5" spans="2:8" x14ac:dyDescent="0.3">
      <c r="B5" s="8" t="s">
        <v>19</v>
      </c>
      <c r="C5" s="9" t="s">
        <v>16</v>
      </c>
      <c r="D5" s="11" t="s">
        <v>12</v>
      </c>
      <c r="E5" s="17">
        <v>1</v>
      </c>
      <c r="F5" s="10">
        <v>2000000</v>
      </c>
      <c r="G5" s="10">
        <f>E5*F5</f>
        <v>2000000</v>
      </c>
      <c r="H5" s="3" t="s">
        <v>15</v>
      </c>
    </row>
    <row r="6" spans="2:8" x14ac:dyDescent="0.3">
      <c r="B6" s="8" t="s">
        <v>20</v>
      </c>
      <c r="C6" s="9" t="s">
        <v>28</v>
      </c>
      <c r="D6" s="11" t="s">
        <v>12</v>
      </c>
      <c r="E6" s="17">
        <v>1</v>
      </c>
      <c r="F6" s="10">
        <f>ROUNDUP(G5*0.03,0)</f>
        <v>60000</v>
      </c>
      <c r="G6" s="10">
        <f t="shared" ref="G6:G9" si="0">E6*F6</f>
        <v>60000</v>
      </c>
      <c r="H6" s="3"/>
    </row>
    <row r="7" spans="2:8" x14ac:dyDescent="0.3">
      <c r="B7" s="8" t="s">
        <v>21</v>
      </c>
      <c r="C7" s="9" t="s">
        <v>27</v>
      </c>
      <c r="D7" s="11" t="s">
        <v>12</v>
      </c>
      <c r="E7" s="17">
        <v>1</v>
      </c>
      <c r="F7" s="10">
        <f>ROUNDUP(G5*0.02,0)</f>
        <v>40000</v>
      </c>
      <c r="G7" s="10">
        <f t="shared" si="0"/>
        <v>40000</v>
      </c>
      <c r="H7" s="3"/>
    </row>
    <row r="8" spans="2:8" s="18" customFormat="1" ht="39.6" x14ac:dyDescent="0.3">
      <c r="B8" s="8" t="s">
        <v>22</v>
      </c>
      <c r="C8" s="9" t="s">
        <v>39</v>
      </c>
      <c r="D8" s="11" t="s">
        <v>12</v>
      </c>
      <c r="E8" s="17">
        <v>1</v>
      </c>
      <c r="F8" s="10">
        <f>ROUNDUP(G5*0.005,0)</f>
        <v>10000</v>
      </c>
      <c r="G8" s="10">
        <f t="shared" ref="G8" si="1">E8*F8</f>
        <v>10000</v>
      </c>
      <c r="H8" s="3" t="s">
        <v>42</v>
      </c>
    </row>
    <row r="9" spans="2:8" x14ac:dyDescent="0.3">
      <c r="B9" s="8" t="s">
        <v>37</v>
      </c>
      <c r="C9" s="9" t="s">
        <v>40</v>
      </c>
      <c r="D9" s="11" t="s">
        <v>12</v>
      </c>
      <c r="E9" s="17">
        <v>1</v>
      </c>
      <c r="F9" s="10">
        <f>ROUNDUP(G5*0.05,0)</f>
        <v>100000</v>
      </c>
      <c r="G9" s="10">
        <f t="shared" si="0"/>
        <v>100000</v>
      </c>
      <c r="H9" s="3"/>
    </row>
    <row r="10" spans="2:8" x14ac:dyDescent="0.3">
      <c r="B10" s="8"/>
      <c r="C10" s="11" t="s">
        <v>10</v>
      </c>
      <c r="D10" s="11"/>
      <c r="E10" s="17"/>
      <c r="F10" s="10"/>
      <c r="G10" s="10">
        <f>SUM(G5:G9)</f>
        <v>2210000</v>
      </c>
      <c r="H10" s="3"/>
    </row>
    <row r="11" spans="2:8" x14ac:dyDescent="0.3">
      <c r="B11" s="8" t="s">
        <v>38</v>
      </c>
      <c r="C11" s="9" t="s">
        <v>25</v>
      </c>
      <c r="D11" s="11" t="s">
        <v>12</v>
      </c>
      <c r="E11" s="17">
        <v>1</v>
      </c>
      <c r="F11" s="10">
        <f>ROUNDUP(G10*0.05,0)</f>
        <v>110500</v>
      </c>
      <c r="G11" s="10">
        <f>E11*F11</f>
        <v>110500</v>
      </c>
      <c r="H11" s="3"/>
    </row>
    <row r="12" spans="2:8" x14ac:dyDescent="0.3">
      <c r="B12" s="8"/>
      <c r="C12" s="11" t="s">
        <v>36</v>
      </c>
      <c r="D12" s="11"/>
      <c r="E12" s="17"/>
      <c r="F12" s="10"/>
      <c r="G12" s="10">
        <f>G10+G11</f>
        <v>2320500</v>
      </c>
      <c r="H12" s="3"/>
    </row>
    <row r="13" spans="2:8" x14ac:dyDescent="0.3">
      <c r="B13" s="8" t="s">
        <v>18</v>
      </c>
      <c r="C13" s="9" t="s">
        <v>7</v>
      </c>
      <c r="D13" s="11"/>
      <c r="E13" s="17"/>
      <c r="F13" s="10"/>
      <c r="G13" s="10"/>
      <c r="H13" s="3"/>
    </row>
    <row r="14" spans="2:8" ht="99" x14ac:dyDescent="0.3">
      <c r="B14" s="8" t="s">
        <v>19</v>
      </c>
      <c r="C14" s="9" t="s">
        <v>8</v>
      </c>
      <c r="D14" s="11" t="s">
        <v>12</v>
      </c>
      <c r="E14" s="17">
        <v>1</v>
      </c>
      <c r="F14" s="10">
        <f>ROUNDUP((G10-G8)*0.086,0)</f>
        <v>189200</v>
      </c>
      <c r="G14" s="10">
        <f>E14*F14</f>
        <v>189200</v>
      </c>
      <c r="H14" s="3" t="s">
        <v>30</v>
      </c>
    </row>
    <row r="15" spans="2:8" ht="99" x14ac:dyDescent="0.3">
      <c r="B15" s="8" t="s">
        <v>20</v>
      </c>
      <c r="C15" s="9" t="s">
        <v>26</v>
      </c>
      <c r="D15" s="11" t="s">
        <v>12</v>
      </c>
      <c r="E15" s="17">
        <v>1</v>
      </c>
      <c r="F15" s="10">
        <f>ROUNDUP(G12*0.0028,0)</f>
        <v>6498</v>
      </c>
      <c r="G15" s="10">
        <f t="shared" ref="G15:G17" si="2">E15*F15</f>
        <v>6498</v>
      </c>
      <c r="H15" s="3" t="s">
        <v>31</v>
      </c>
    </row>
    <row r="16" spans="2:8" ht="59.4" x14ac:dyDescent="0.3">
      <c r="B16" s="8" t="s">
        <v>21</v>
      </c>
      <c r="C16" s="9" t="s">
        <v>9</v>
      </c>
      <c r="D16" s="11" t="s">
        <v>12</v>
      </c>
      <c r="E16" s="17">
        <v>1</v>
      </c>
      <c r="F16" s="10">
        <f>ROUNDUP((G10-G8)*0.03,0)</f>
        <v>66000</v>
      </c>
      <c r="G16" s="10">
        <f>E16*F16</f>
        <v>66000</v>
      </c>
      <c r="H16" s="3" t="s">
        <v>34</v>
      </c>
    </row>
    <row r="17" spans="2:8" ht="99" x14ac:dyDescent="0.3">
      <c r="B17" s="8" t="s">
        <v>22</v>
      </c>
      <c r="C17" s="9" t="s">
        <v>24</v>
      </c>
      <c r="D17" s="11" t="s">
        <v>12</v>
      </c>
      <c r="E17" s="17">
        <v>1</v>
      </c>
      <c r="F17" s="10">
        <f>5000+5000</f>
        <v>10000</v>
      </c>
      <c r="G17" s="10">
        <f t="shared" si="2"/>
        <v>10000</v>
      </c>
      <c r="H17" s="3" t="s">
        <v>35</v>
      </c>
    </row>
    <row r="18" spans="2:8" x14ac:dyDescent="0.3">
      <c r="B18" s="12"/>
      <c r="C18" s="11" t="s">
        <v>23</v>
      </c>
      <c r="D18" s="11"/>
      <c r="E18" s="11"/>
      <c r="F18" s="9"/>
      <c r="G18" s="10">
        <f>SUM(G14:G17)</f>
        <v>271698</v>
      </c>
      <c r="H18" s="3"/>
    </row>
    <row r="19" spans="2:8" ht="20.399999999999999" thickBot="1" x14ac:dyDescent="0.35">
      <c r="B19" s="13"/>
      <c r="C19" s="14" t="s">
        <v>13</v>
      </c>
      <c r="D19" s="14"/>
      <c r="E19" s="14"/>
      <c r="F19" s="15"/>
      <c r="G19" s="16">
        <f>G12+G18</f>
        <v>2592198</v>
      </c>
      <c r="H19" s="4"/>
    </row>
  </sheetData>
  <mergeCells count="2">
    <mergeCell ref="B1:H1"/>
    <mergeCell ref="B2:H2"/>
  </mergeCells>
  <phoneticPr fontId="1" type="noConversion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0"/>
  <sheetViews>
    <sheetView tabSelected="1" view="pageBreakPreview" zoomScale="120" zoomScaleNormal="120" zoomScaleSheetLayoutView="120" workbookViewId="0">
      <selection activeCell="I16" sqref="I16"/>
    </sheetView>
  </sheetViews>
  <sheetFormatPr defaultColWidth="21.21875" defaultRowHeight="19.8" x14ac:dyDescent="0.3"/>
  <cols>
    <col min="1" max="1" width="4.33203125" style="1" customWidth="1"/>
    <col min="2" max="2" width="7" style="1" customWidth="1"/>
    <col min="3" max="3" width="29.44140625" style="1" customWidth="1"/>
    <col min="4" max="4" width="8.6640625" style="7" customWidth="1"/>
    <col min="5" max="5" width="7.6640625" style="7" customWidth="1"/>
    <col min="6" max="6" width="14.6640625" style="1" customWidth="1"/>
    <col min="7" max="7" width="13.88671875" style="1" customWidth="1"/>
    <col min="8" max="8" width="23.44140625" style="1" customWidth="1"/>
    <col min="9" max="16384" width="21.21875" style="1"/>
  </cols>
  <sheetData>
    <row r="1" spans="2:8" ht="15" customHeight="1" x14ac:dyDescent="0.3"/>
    <row r="2" spans="2:8" x14ac:dyDescent="0.3">
      <c r="B2" s="19" t="s">
        <v>43</v>
      </c>
      <c r="C2" s="20"/>
      <c r="D2" s="20"/>
      <c r="E2" s="20"/>
      <c r="F2" s="20"/>
      <c r="G2" s="20"/>
      <c r="H2" s="20"/>
    </row>
    <row r="3" spans="2:8" ht="20.399999999999999" thickBot="1" x14ac:dyDescent="0.35">
      <c r="B3" s="19" t="s">
        <v>32</v>
      </c>
      <c r="C3" s="20"/>
      <c r="D3" s="20"/>
      <c r="E3" s="20"/>
      <c r="F3" s="20"/>
      <c r="G3" s="20"/>
      <c r="H3" s="20"/>
    </row>
    <row r="4" spans="2:8" s="7" customFormat="1" x14ac:dyDescent="0.3">
      <c r="B4" s="5" t="s">
        <v>0</v>
      </c>
      <c r="C4" s="6" t="s">
        <v>1</v>
      </c>
      <c r="D4" s="6" t="s">
        <v>2</v>
      </c>
      <c r="E4" s="6" t="s">
        <v>11</v>
      </c>
      <c r="F4" s="6" t="s">
        <v>3</v>
      </c>
      <c r="G4" s="6" t="s">
        <v>4</v>
      </c>
      <c r="H4" s="2" t="s">
        <v>5</v>
      </c>
    </row>
    <row r="5" spans="2:8" x14ac:dyDescent="0.3">
      <c r="B5" s="8" t="s">
        <v>17</v>
      </c>
      <c r="C5" s="9" t="s">
        <v>6</v>
      </c>
      <c r="D5" s="11"/>
      <c r="E5" s="11"/>
      <c r="F5" s="9"/>
      <c r="G5" s="9"/>
      <c r="H5" s="3"/>
    </row>
    <row r="6" spans="2:8" x14ac:dyDescent="0.3">
      <c r="B6" s="8" t="s">
        <v>19</v>
      </c>
      <c r="C6" s="9" t="s">
        <v>16</v>
      </c>
      <c r="D6" s="11" t="s">
        <v>14</v>
      </c>
      <c r="E6" s="17">
        <v>1</v>
      </c>
      <c r="F6" s="10">
        <v>7000000</v>
      </c>
      <c r="G6" s="10">
        <f>E6*F6</f>
        <v>7000000</v>
      </c>
      <c r="H6" s="3" t="s">
        <v>15</v>
      </c>
    </row>
    <row r="7" spans="2:8" ht="39.6" x14ac:dyDescent="0.3">
      <c r="B7" s="8" t="s">
        <v>20</v>
      </c>
      <c r="C7" s="9" t="s">
        <v>28</v>
      </c>
      <c r="D7" s="11" t="s">
        <v>12</v>
      </c>
      <c r="E7" s="17">
        <v>1</v>
      </c>
      <c r="F7" s="10">
        <f>ROUNDUP(G6*0.03,0)</f>
        <v>210000</v>
      </c>
      <c r="G7" s="10">
        <f t="shared" ref="G7:G10" si="0">E7*F7</f>
        <v>210000</v>
      </c>
      <c r="H7" s="3"/>
    </row>
    <row r="8" spans="2:8" x14ac:dyDescent="0.3">
      <c r="B8" s="8" t="s">
        <v>21</v>
      </c>
      <c r="C8" s="9" t="s">
        <v>27</v>
      </c>
      <c r="D8" s="11" t="s">
        <v>12</v>
      </c>
      <c r="E8" s="17">
        <v>1</v>
      </c>
      <c r="F8" s="10">
        <f>ROUNDUP(G6*0.02,0)</f>
        <v>140000</v>
      </c>
      <c r="G8" s="10">
        <f t="shared" si="0"/>
        <v>140000</v>
      </c>
      <c r="H8" s="3"/>
    </row>
    <row r="9" spans="2:8" s="18" customFormat="1" x14ac:dyDescent="0.3">
      <c r="B9" s="8" t="s">
        <v>22</v>
      </c>
      <c r="C9" s="9" t="s">
        <v>39</v>
      </c>
      <c r="D9" s="11" t="s">
        <v>12</v>
      </c>
      <c r="E9" s="17">
        <v>1</v>
      </c>
      <c r="F9" s="10">
        <f>ROUNDUP(G6*0.005,0)</f>
        <v>35000</v>
      </c>
      <c r="G9" s="10">
        <f t="shared" ref="G9" si="1">E9*F9</f>
        <v>35000</v>
      </c>
      <c r="H9" s="3" t="s">
        <v>42</v>
      </c>
    </row>
    <row r="10" spans="2:8" ht="39.6" x14ac:dyDescent="0.3">
      <c r="B10" s="8" t="s">
        <v>37</v>
      </c>
      <c r="C10" s="9" t="s">
        <v>41</v>
      </c>
      <c r="D10" s="11" t="s">
        <v>12</v>
      </c>
      <c r="E10" s="17">
        <v>1</v>
      </c>
      <c r="F10" s="10">
        <f>ROUNDUP(G6*0.05,0)</f>
        <v>350000</v>
      </c>
      <c r="G10" s="10">
        <f t="shared" si="0"/>
        <v>350000</v>
      </c>
      <c r="H10" s="3"/>
    </row>
    <row r="11" spans="2:8" x14ac:dyDescent="0.3">
      <c r="B11" s="8"/>
      <c r="C11" s="11" t="s">
        <v>10</v>
      </c>
      <c r="D11" s="11"/>
      <c r="E11" s="17"/>
      <c r="F11" s="10"/>
      <c r="G11" s="10">
        <f>SUM(G6:G10)</f>
        <v>7735000</v>
      </c>
      <c r="H11" s="3"/>
    </row>
    <row r="12" spans="2:8" x14ac:dyDescent="0.3">
      <c r="B12" s="8" t="s">
        <v>38</v>
      </c>
      <c r="C12" s="9" t="s">
        <v>25</v>
      </c>
      <c r="D12" s="11" t="s">
        <v>12</v>
      </c>
      <c r="E12" s="17">
        <v>1</v>
      </c>
      <c r="F12" s="10">
        <f>ROUNDUP((G11)*0.05,0)</f>
        <v>386750</v>
      </c>
      <c r="G12" s="10">
        <f>E12*F12</f>
        <v>386750</v>
      </c>
      <c r="H12" s="3"/>
    </row>
    <row r="13" spans="2:8" x14ac:dyDescent="0.3">
      <c r="B13" s="8"/>
      <c r="C13" s="11" t="s">
        <v>36</v>
      </c>
      <c r="D13" s="11"/>
      <c r="E13" s="17"/>
      <c r="F13" s="10"/>
      <c r="G13" s="10">
        <f>G11+G12</f>
        <v>8121750</v>
      </c>
      <c r="H13" s="3"/>
    </row>
    <row r="14" spans="2:8" x14ac:dyDescent="0.3">
      <c r="B14" s="8" t="s">
        <v>18</v>
      </c>
      <c r="C14" s="9" t="s">
        <v>7</v>
      </c>
      <c r="D14" s="11"/>
      <c r="E14" s="17"/>
      <c r="F14" s="10"/>
      <c r="G14" s="10"/>
      <c r="H14" s="3"/>
    </row>
    <row r="15" spans="2:8" ht="79.2" x14ac:dyDescent="0.3">
      <c r="B15" s="8" t="s">
        <v>19</v>
      </c>
      <c r="C15" s="9" t="s">
        <v>8</v>
      </c>
      <c r="D15" s="11" t="s">
        <v>12</v>
      </c>
      <c r="E15" s="17">
        <v>1</v>
      </c>
      <c r="F15" s="10">
        <f>ROUNDUP((5000000*0.086+(G11-5000000-G9)*0.08),0)</f>
        <v>646000</v>
      </c>
      <c r="G15" s="10">
        <f>E15*F15</f>
        <v>646000</v>
      </c>
      <c r="H15" s="3" t="s">
        <v>30</v>
      </c>
    </row>
    <row r="16" spans="2:8" ht="79.2" x14ac:dyDescent="0.3">
      <c r="B16" s="8" t="s">
        <v>20</v>
      </c>
      <c r="C16" s="9" t="s">
        <v>26</v>
      </c>
      <c r="D16" s="11" t="s">
        <v>12</v>
      </c>
      <c r="E16" s="17">
        <v>1</v>
      </c>
      <c r="F16" s="10">
        <f>ROUNDUP(G13*0.0028,0)</f>
        <v>22741</v>
      </c>
      <c r="G16" s="10">
        <f>E16*F16</f>
        <v>22741</v>
      </c>
      <c r="H16" s="3" t="s">
        <v>31</v>
      </c>
    </row>
    <row r="17" spans="2:8" ht="39.6" x14ac:dyDescent="0.3">
      <c r="B17" s="8" t="s">
        <v>21</v>
      </c>
      <c r="C17" s="9" t="s">
        <v>9</v>
      </c>
      <c r="D17" s="11" t="s">
        <v>12</v>
      </c>
      <c r="E17" s="17">
        <v>1</v>
      </c>
      <c r="F17" s="10">
        <f>ROUNDUP((5000000*0.03+(G11-5000000-G9)*0.015),0)</f>
        <v>190500</v>
      </c>
      <c r="G17" s="10">
        <f>E17*F17</f>
        <v>190500</v>
      </c>
      <c r="H17" s="3" t="s">
        <v>34</v>
      </c>
    </row>
    <row r="18" spans="2:8" ht="79.2" x14ac:dyDescent="0.3">
      <c r="B18" s="8" t="s">
        <v>22</v>
      </c>
      <c r="C18" s="9" t="s">
        <v>29</v>
      </c>
      <c r="D18" s="11" t="s">
        <v>12</v>
      </c>
      <c r="E18" s="17">
        <v>1</v>
      </c>
      <c r="F18" s="10">
        <f>5000+5000</f>
        <v>10000</v>
      </c>
      <c r="G18" s="10">
        <f t="shared" ref="G18" si="2">E18*F18</f>
        <v>10000</v>
      </c>
      <c r="H18" s="3" t="s">
        <v>35</v>
      </c>
    </row>
    <row r="19" spans="2:8" x14ac:dyDescent="0.3">
      <c r="B19" s="12"/>
      <c r="C19" s="11" t="s">
        <v>23</v>
      </c>
      <c r="D19" s="11"/>
      <c r="E19" s="11"/>
      <c r="F19" s="9"/>
      <c r="G19" s="10">
        <f>SUM(G15:G18)</f>
        <v>869241</v>
      </c>
      <c r="H19" s="3"/>
    </row>
    <row r="20" spans="2:8" ht="20.399999999999999" thickBot="1" x14ac:dyDescent="0.35">
      <c r="B20" s="13"/>
      <c r="C20" s="14" t="s">
        <v>13</v>
      </c>
      <c r="D20" s="14"/>
      <c r="E20" s="14"/>
      <c r="F20" s="15"/>
      <c r="G20" s="16">
        <f>G13+G19</f>
        <v>8990991</v>
      </c>
      <c r="H20" s="4"/>
    </row>
  </sheetData>
  <mergeCells count="2">
    <mergeCell ref="B2:H2"/>
    <mergeCell ref="B3:H3"/>
  </mergeCells>
  <phoneticPr fontId="1" type="noConversion"/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500萬以下</vt:lpstr>
      <vt:lpstr>500萬以上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2018-03-14T06:48:20Z</cp:lastPrinted>
  <dcterms:created xsi:type="dcterms:W3CDTF">2013-05-23T02:54:36Z</dcterms:created>
  <dcterms:modified xsi:type="dcterms:W3CDTF">2022-06-24T06:28:25Z</dcterms:modified>
</cp:coreProperties>
</file>